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Lyons - 2024- All folders\ECF Studies for 2024 Assessments\"/>
    </mc:Choice>
  </mc:AlternateContent>
  <xr:revisionPtr revIDLastSave="0" documentId="13_ncr:1_{9C1EA6DF-2C1F-4909-86F7-7CC4C6E46D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nd Analysis" sheetId="2" r:id="rId1"/>
    <sheet name="Sheet1" sheetId="1" r:id="rId2"/>
  </sheets>
  <definedNames>
    <definedName name="_xlnm.Print_Area" localSheetId="0">'Land Analysis'!$B$2:$L$53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H9" i="2"/>
  <c r="J12" i="2"/>
  <c r="J9" i="2"/>
  <c r="H38" i="2"/>
  <c r="F38" i="2"/>
  <c r="I13" i="2"/>
  <c r="J13" i="2" s="1"/>
  <c r="J14" i="2"/>
  <c r="J15" i="2"/>
  <c r="J16" i="2"/>
  <c r="J17" i="2"/>
  <c r="J18" i="2"/>
  <c r="O19" i="2" l="1"/>
  <c r="I19" i="2"/>
  <c r="J20" i="2"/>
  <c r="J19" i="2" l="1"/>
  <c r="I38" i="2"/>
  <c r="J21" i="2"/>
  <c r="G22" i="2" l="1"/>
  <c r="G31" i="2" l="1"/>
  <c r="G32" i="2"/>
  <c r="G35" i="2"/>
  <c r="G37" i="2"/>
  <c r="G25" i="2"/>
  <c r="G30" i="2"/>
  <c r="G33" i="2"/>
  <c r="G36" i="2"/>
  <c r="G24" i="2"/>
  <c r="G27" i="2"/>
  <c r="G28" i="2"/>
  <c r="G23" i="2"/>
  <c r="G34" i="2"/>
  <c r="G26" i="2"/>
  <c r="G29" i="2"/>
  <c r="G38" i="2" l="1"/>
  <c r="J42" i="2"/>
  <c r="J28" i="2"/>
  <c r="J37" i="2"/>
  <c r="J26" i="2"/>
  <c r="J24" i="2"/>
  <c r="J34" i="2"/>
  <c r="J36" i="2"/>
  <c r="J30" i="2"/>
  <c r="J35" i="2"/>
  <c r="J31" i="2"/>
  <c r="J29" i="2"/>
  <c r="J23" i="2"/>
  <c r="J27" i="2"/>
  <c r="J33" i="2"/>
  <c r="J25" i="2"/>
  <c r="J32" i="2"/>
  <c r="J22" i="2"/>
</calcChain>
</file>

<file path=xl/sharedStrings.xml><?xml version="1.0" encoding="utf-8"?>
<sst xmlns="http://schemas.openxmlformats.org/spreadsheetml/2006/main" count="156" uniqueCount="123">
  <si>
    <t>Parcel Number</t>
  </si>
  <si>
    <t>Street Address</t>
  </si>
  <si>
    <t>Sale Date</t>
  </si>
  <si>
    <t>Sale Price</t>
  </si>
  <si>
    <t>Land Residual</t>
  </si>
  <si>
    <t>Est. Land Value</t>
  </si>
  <si>
    <t>Net Acres</t>
  </si>
  <si>
    <t>Dollars/Acre</t>
  </si>
  <si>
    <t>Liber/Page</t>
  </si>
  <si>
    <t>080-002-000-055-00</t>
  </si>
  <si>
    <t>OFF WAGAR RD</t>
  </si>
  <si>
    <t>656/3631</t>
  </si>
  <si>
    <t>080-003-000-015-04</t>
  </si>
  <si>
    <t>2502 OMARA RD</t>
  </si>
  <si>
    <t>OLMSTEAD RD</t>
  </si>
  <si>
    <t>080-007-000-075-14</t>
  </si>
  <si>
    <t>650/3831</t>
  </si>
  <si>
    <t>647/5699</t>
  </si>
  <si>
    <t>080-008-000-005-02</t>
  </si>
  <si>
    <t>1561 STRUBLE RD</t>
  </si>
  <si>
    <t>651/4538</t>
  </si>
  <si>
    <t>080-014-000-060-10</t>
  </si>
  <si>
    <t>E BLUEWATER HWY</t>
  </si>
  <si>
    <t>655/1846</t>
  </si>
  <si>
    <t>080-015-000-010-00</t>
  </si>
  <si>
    <t>KIMBALL RD</t>
  </si>
  <si>
    <t>651/7998</t>
  </si>
  <si>
    <t>080-016-000-065-01</t>
  </si>
  <si>
    <t>SLADE RD</t>
  </si>
  <si>
    <t>080-020-000-065-00</t>
  </si>
  <si>
    <t>OAKLANE RD</t>
  </si>
  <si>
    <t>645/9684</t>
  </si>
  <si>
    <t>080-021-000-025-13</t>
  </si>
  <si>
    <t>655/9102</t>
  </si>
  <si>
    <t>080-021-000-035-10</t>
  </si>
  <si>
    <t>HOPKINS RD</t>
  </si>
  <si>
    <t>653/2606</t>
  </si>
  <si>
    <t>080-022-000-015-03</t>
  </si>
  <si>
    <t>131 DIVINE HWY</t>
  </si>
  <si>
    <t>651/7959</t>
  </si>
  <si>
    <t>080-022-000-025-11</t>
  </si>
  <si>
    <t>DIVINE HWY</t>
  </si>
  <si>
    <t>656/823</t>
  </si>
  <si>
    <t>080-023-000-045-00</t>
  </si>
  <si>
    <t>PLINE RD</t>
  </si>
  <si>
    <t>647/8145</t>
  </si>
  <si>
    <t>080-023-000-050-00</t>
  </si>
  <si>
    <t>OFF PLINE RD</t>
  </si>
  <si>
    <t>655/306</t>
  </si>
  <si>
    <t>080-026-000-015-00</t>
  </si>
  <si>
    <t>DEXTER TRL/S SPAULDING R</t>
  </si>
  <si>
    <t>651/6757</t>
  </si>
  <si>
    <t>Totals:</t>
  </si>
  <si>
    <t>Till Acres</t>
  </si>
  <si>
    <t>Small Vacant Ag</t>
  </si>
  <si>
    <t>Wooded to River</t>
  </si>
  <si>
    <t xml:space="preserve"> </t>
  </si>
  <si>
    <t>Cook - All Woods</t>
  </si>
  <si>
    <t>Gross - Average Sale Price per Acre</t>
  </si>
  <si>
    <t>Typical Ag - River</t>
  </si>
  <si>
    <t>Typical Ag</t>
  </si>
  <si>
    <t>080-010-000-080&amp; 11-015-22 &amp; 11-015-23</t>
  </si>
  <si>
    <t>WAGER RD</t>
  </si>
  <si>
    <t>657-5699</t>
  </si>
  <si>
    <t>Gd Level Ag on Kimball-Cook</t>
  </si>
  <si>
    <t>Gd Ag on Kimball and Divine-Smith</t>
  </si>
  <si>
    <t>-</t>
  </si>
  <si>
    <t>Level Vacant Ag-Stump</t>
  </si>
  <si>
    <t>010-000-015-21, 011-000-015-22-Part FarmGrnd and Rec Land</t>
  </si>
  <si>
    <t>Klein - M21 - Mostly Lvl Cropland</t>
  </si>
  <si>
    <t>Mix of Cropground-Small Woods</t>
  </si>
  <si>
    <t>Old Gravel pit - Thelen - Rec Use</t>
  </si>
  <si>
    <t>1/2 Ag-1/2 Woods-Bengel Fam Trust</t>
  </si>
  <si>
    <t>Mix of Non Crop and cropland mix-Schuring-Fair</t>
  </si>
  <si>
    <t>Property Notes</t>
  </si>
  <si>
    <t xml:space="preserve">Gd Ag on Slade - Martin </t>
  </si>
  <si>
    <t>VL Ness on Divine -Mixed Use-Rec</t>
  </si>
  <si>
    <t>Low/Wet/Waste</t>
  </si>
  <si>
    <t>Till Value</t>
  </si>
  <si>
    <t>Non Till - Multi Use</t>
  </si>
  <si>
    <t>Value</t>
  </si>
  <si>
    <t xml:space="preserve">Droste-Carter </t>
  </si>
  <si>
    <t>080-004-000-035-01</t>
  </si>
  <si>
    <t>STRUBLE RD</t>
  </si>
  <si>
    <t>L658 P8005</t>
  </si>
  <si>
    <t>Good Lvl Ground - All Tillable-Steenblik</t>
  </si>
  <si>
    <t>Typ Lvl Ground-Tillable-Shuring</t>
  </si>
  <si>
    <t>Min Ag-Woods-Brush-Rough-Dinehart</t>
  </si>
  <si>
    <t>L658 P7360</t>
  </si>
  <si>
    <t>080-022-000-005-00</t>
  </si>
  <si>
    <t>Typ Lvl Ground-Tillable-Martin</t>
  </si>
  <si>
    <t>L664 P7466</t>
  </si>
  <si>
    <t>Typ Farm Ground-Tillable-Blossom</t>
  </si>
  <si>
    <t>080-026-000-020-51</t>
  </si>
  <si>
    <t>SPAULDING RD</t>
  </si>
  <si>
    <t>L666 P1881</t>
  </si>
  <si>
    <t>Typ Farm Ground-Tillable-Thelen</t>
  </si>
  <si>
    <t>DIVINE @ KIMBALL</t>
  </si>
  <si>
    <t>L667 P9845</t>
  </si>
  <si>
    <t>REEDER RD</t>
  </si>
  <si>
    <t>Typ Farm Ground-Tillable-Arneson</t>
  </si>
  <si>
    <t>Typ Farm Ground-Tillable-Ferris Trust</t>
  </si>
  <si>
    <t>L668 p6759</t>
  </si>
  <si>
    <t>080-022-000-025-12</t>
  </si>
  <si>
    <t>DIVINE</t>
  </si>
  <si>
    <t>Mixed Ag and Woods - Droste to Ness</t>
  </si>
  <si>
    <t>080-031-000-075-50</t>
  </si>
  <si>
    <t>080-029-000-020-01</t>
  </si>
  <si>
    <t>JAMES RD</t>
  </si>
  <si>
    <t>L675 P538</t>
  </si>
  <si>
    <t>L669 P538</t>
  </si>
  <si>
    <t>Mixed Ag and Woods - Fedewa to Thelen</t>
  </si>
  <si>
    <t xml:space="preserve">2024 Land Value Study - Large Acreage Land Sales LYONS Twp </t>
  </si>
  <si>
    <t>Ag Land Rates Used for 2024</t>
  </si>
  <si>
    <t>Rec Use</t>
  </si>
  <si>
    <t>Analysis - Conclusion:</t>
  </si>
  <si>
    <t>Ag sales continue to see an upward trend;  overall price per acre varies significantly</t>
  </si>
  <si>
    <t>based on several factors;  Multi use properties sell at a rate about 20% less than</t>
  </si>
  <si>
    <t xml:space="preserve">full tillable, however, that varies as well.  The table to the left shows the selected </t>
  </si>
  <si>
    <t>rates based on the above sale grid.</t>
  </si>
  <si>
    <t>080-032-000-025-11 &amp;12</t>
  </si>
  <si>
    <t>PECKINS RD</t>
  </si>
  <si>
    <t>Mostly Ag - Fedewa to Thelen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</si>
</sst>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m/dd/yy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40" fontId="0" fillId="0" borderId="0" xfId="0" applyNumberFormat="1"/>
    <xf numFmtId="40" fontId="2" fillId="3" borderId="0" xfId="0" applyNumberFormat="1" applyFont="1" applyFill="1"/>
    <xf numFmtId="6" fontId="5" fillId="4" borderId="2" xfId="0" applyNumberFormat="1" applyFont="1" applyFill="1" applyBorder="1"/>
    <xf numFmtId="40" fontId="0" fillId="0" borderId="4" xfId="0" applyNumberFormat="1" applyBorder="1"/>
    <xf numFmtId="6" fontId="0" fillId="0" borderId="6" xfId="0" applyNumberFormat="1" applyBorder="1"/>
    <xf numFmtId="6" fontId="0" fillId="0" borderId="7" xfId="0" applyNumberFormat="1" applyBorder="1"/>
    <xf numFmtId="6" fontId="0" fillId="0" borderId="8" xfId="0" applyNumberFormat="1" applyBorder="1"/>
    <xf numFmtId="40" fontId="0" fillId="0" borderId="9" xfId="0" applyNumberFormat="1" applyBorder="1"/>
    <xf numFmtId="6" fontId="6" fillId="0" borderId="7" xfId="0" applyNumberFormat="1" applyFont="1" applyBorder="1"/>
    <xf numFmtId="6" fontId="6" fillId="0" borderId="10" xfId="0" applyNumberFormat="1" applyFont="1" applyBorder="1"/>
    <xf numFmtId="0" fontId="7" fillId="0" borderId="0" xfId="0" applyFont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6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6" fontId="0" fillId="0" borderId="9" xfId="0" applyNumberFormat="1" applyBorder="1"/>
    <xf numFmtId="0" fontId="0" fillId="0" borderId="10" xfId="0" applyBorder="1"/>
    <xf numFmtId="0" fontId="5" fillId="0" borderId="0" xfId="0" applyFont="1"/>
    <xf numFmtId="14" fontId="0" fillId="0" borderId="7" xfId="0" applyNumberFormat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6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6" fontId="3" fillId="0" borderId="0" xfId="0" applyNumberFormat="1" applyFont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6" fontId="5" fillId="5" borderId="3" xfId="0" applyNumberFormat="1" applyFont="1" applyFill="1" applyBorder="1"/>
    <xf numFmtId="40" fontId="0" fillId="5" borderId="4" xfId="0" applyNumberFormat="1" applyFill="1" applyBorder="1"/>
    <xf numFmtId="6" fontId="0" fillId="5" borderId="5" xfId="0" applyNumberFormat="1" applyFill="1" applyBorder="1"/>
    <xf numFmtId="0" fontId="9" fillId="0" borderId="0" xfId="0" applyFont="1"/>
    <xf numFmtId="0" fontId="4" fillId="0" borderId="7" xfId="0" applyFont="1" applyBorder="1"/>
    <xf numFmtId="0" fontId="8" fillId="0" borderId="7" xfId="0" applyFont="1" applyBorder="1"/>
    <xf numFmtId="0" fontId="2" fillId="3" borderId="8" xfId="0" applyFont="1" applyFill="1" applyBorder="1"/>
    <xf numFmtId="0" fontId="2" fillId="3" borderId="9" xfId="0" applyFont="1" applyFill="1" applyBorder="1"/>
    <xf numFmtId="164" fontId="2" fillId="3" borderId="9" xfId="0" applyNumberFormat="1" applyFont="1" applyFill="1" applyBorder="1"/>
    <xf numFmtId="6" fontId="2" fillId="3" borderId="9" xfId="0" applyNumberFormat="1" applyFont="1" applyFill="1" applyBorder="1"/>
    <xf numFmtId="40" fontId="2" fillId="3" borderId="9" xfId="0" applyNumberFormat="1" applyFont="1" applyFill="1" applyBorder="1"/>
    <xf numFmtId="0" fontId="2" fillId="3" borderId="10" xfId="0" applyFont="1" applyFill="1" applyBorder="1"/>
    <xf numFmtId="165" fontId="2" fillId="3" borderId="1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40" fontId="1" fillId="2" borderId="0" xfId="0" applyNumberFormat="1" applyFont="1" applyFill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43</xdr:row>
      <xdr:rowOff>-1</xdr:rowOff>
    </xdr:from>
    <xdr:to>
      <xdr:col>7</xdr:col>
      <xdr:colOff>476249</xdr:colOff>
      <xdr:row>70</xdr:row>
      <xdr:rowOff>58681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65B9E8-C74E-CF86-9326-398C4C0E6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531" y="10453687"/>
          <a:ext cx="5917406" cy="5630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1"/>
  <sheetViews>
    <sheetView tabSelected="1" zoomScale="80" zoomScaleNormal="80" workbookViewId="0">
      <selection activeCell="M10" sqref="M10"/>
    </sheetView>
  </sheetViews>
  <sheetFormatPr defaultRowHeight="15" x14ac:dyDescent="0.25"/>
  <cols>
    <col min="2" max="2" width="3.140625" customWidth="1"/>
    <col min="3" max="3" width="23.140625" customWidth="1"/>
    <col min="4" max="4" width="20.140625" customWidth="1"/>
    <col min="5" max="5" width="12.85546875" style="7" customWidth="1"/>
    <col min="6" max="6" width="12.140625" style="4" customWidth="1"/>
    <col min="7" max="7" width="13.140625" style="4" customWidth="1"/>
    <col min="8" max="8" width="14.5703125" style="4" customWidth="1"/>
    <col min="9" max="9" width="12" style="10" customWidth="1"/>
    <col min="10" max="10" width="17.7109375" style="4" customWidth="1"/>
    <col min="11" max="11" width="13.28515625" customWidth="1"/>
    <col min="12" max="12" width="43" customWidth="1"/>
    <col min="15" max="15" width="18" customWidth="1"/>
    <col min="17" max="17" width="15.7109375" customWidth="1"/>
  </cols>
  <sheetData>
    <row r="1" spans="1:50" ht="15.75" thickBot="1" x14ac:dyDescent="0.3">
      <c r="C1" s="20"/>
    </row>
    <row r="2" spans="1:50" x14ac:dyDescent="0.25">
      <c r="A2" t="s">
        <v>56</v>
      </c>
      <c r="B2" s="21"/>
      <c r="C2" s="21"/>
      <c r="D2" s="22"/>
      <c r="E2" s="23"/>
      <c r="F2" s="24"/>
      <c r="G2" s="24"/>
      <c r="H2" s="24"/>
      <c r="I2" s="13"/>
      <c r="J2" s="24"/>
      <c r="K2" s="22"/>
      <c r="L2" s="25"/>
    </row>
    <row r="3" spans="1:50" ht="21" x14ac:dyDescent="0.35">
      <c r="B3" s="26"/>
      <c r="C3" s="26"/>
      <c r="D3" s="33" t="s">
        <v>112</v>
      </c>
      <c r="L3" s="34" t="s">
        <v>56</v>
      </c>
    </row>
    <row r="4" spans="1:50" x14ac:dyDescent="0.25">
      <c r="B4" s="26"/>
      <c r="C4" s="26"/>
      <c r="L4" s="27"/>
    </row>
    <row r="5" spans="1:50" ht="15.75" thickBot="1" x14ac:dyDescent="0.3">
      <c r="B5" s="26"/>
      <c r="C5" s="28"/>
      <c r="D5" s="29"/>
      <c r="E5" s="30"/>
      <c r="F5" s="31"/>
      <c r="G5" s="31"/>
      <c r="H5" s="31"/>
      <c r="I5" s="17"/>
      <c r="J5" s="31"/>
      <c r="K5" s="29"/>
      <c r="L5" s="32"/>
      <c r="M5" t="s">
        <v>56</v>
      </c>
      <c r="O5" t="s">
        <v>56</v>
      </c>
      <c r="Q5" t="s">
        <v>56</v>
      </c>
    </row>
    <row r="6" spans="1:50" x14ac:dyDescent="0.25">
      <c r="B6" s="26"/>
      <c r="C6" s="35" t="s">
        <v>0</v>
      </c>
      <c r="D6" s="36" t="s">
        <v>1</v>
      </c>
      <c r="E6" s="37" t="s">
        <v>2</v>
      </c>
      <c r="F6" s="38" t="s">
        <v>3</v>
      </c>
      <c r="G6" s="38" t="s">
        <v>4</v>
      </c>
      <c r="H6" s="38" t="s">
        <v>5</v>
      </c>
      <c r="I6" s="39" t="s">
        <v>6</v>
      </c>
      <c r="J6" s="38" t="s">
        <v>7</v>
      </c>
      <c r="K6" s="36" t="s">
        <v>8</v>
      </c>
      <c r="L6" s="40" t="s">
        <v>74</v>
      </c>
      <c r="M6" s="1" t="s">
        <v>53</v>
      </c>
      <c r="N6" s="1" t="s">
        <v>78</v>
      </c>
      <c r="O6" s="1" t="s">
        <v>79</v>
      </c>
      <c r="P6" s="1" t="s">
        <v>80</v>
      </c>
      <c r="Q6" s="1" t="s">
        <v>77</v>
      </c>
      <c r="R6" s="1" t="s">
        <v>80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x14ac:dyDescent="0.25">
      <c r="B7" s="26"/>
      <c r="C7" s="59"/>
      <c r="D7" s="60"/>
      <c r="E7" s="61"/>
      <c r="F7" s="62"/>
      <c r="G7" s="62"/>
      <c r="H7" s="62"/>
      <c r="I7" s="63"/>
      <c r="J7" s="62"/>
      <c r="K7" s="60"/>
      <c r="L7" s="6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x14ac:dyDescent="0.25">
      <c r="B8" s="26"/>
      <c r="C8" s="59"/>
      <c r="D8" s="60"/>
      <c r="E8" s="61"/>
      <c r="F8" s="62"/>
      <c r="G8" s="62"/>
      <c r="H8" s="62"/>
      <c r="I8" s="63"/>
      <c r="J8" s="62"/>
      <c r="K8" s="60"/>
      <c r="L8" s="6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3.25" x14ac:dyDescent="0.35">
      <c r="B9" s="26"/>
      <c r="C9" s="26" t="s">
        <v>120</v>
      </c>
      <c r="D9" t="s">
        <v>121</v>
      </c>
      <c r="E9" s="7">
        <v>45300</v>
      </c>
      <c r="F9" s="4">
        <v>805000</v>
      </c>
      <c r="G9" s="4">
        <v>805000</v>
      </c>
      <c r="H9" s="4">
        <f>100.61*5400</f>
        <v>543294</v>
      </c>
      <c r="I9" s="10">
        <f>100.61+16</f>
        <v>116.61</v>
      </c>
      <c r="J9" s="41">
        <f t="shared" ref="J9" si="0">G9/I9</f>
        <v>6903.3530571992114</v>
      </c>
      <c r="K9" t="s">
        <v>109</v>
      </c>
      <c r="L9" s="27" t="s">
        <v>122</v>
      </c>
      <c r="M9" s="1">
        <v>116</v>
      </c>
      <c r="N9" s="1"/>
      <c r="O9" s="1"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3.25" x14ac:dyDescent="0.35">
      <c r="B10" s="26"/>
      <c r="C10" s="26"/>
      <c r="J10" s="41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x14ac:dyDescent="0.35">
      <c r="B11" s="26"/>
      <c r="C11" s="26"/>
      <c r="J11" s="41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x14ac:dyDescent="0.35">
      <c r="B12" s="26"/>
      <c r="C12" s="26" t="s">
        <v>107</v>
      </c>
      <c r="D12" t="s">
        <v>108</v>
      </c>
      <c r="E12" s="7">
        <v>45070</v>
      </c>
      <c r="F12" s="4">
        <v>340000</v>
      </c>
      <c r="G12" s="4">
        <v>340000</v>
      </c>
      <c r="H12" s="4">
        <v>264600</v>
      </c>
      <c r="I12" s="10">
        <v>49.6</v>
      </c>
      <c r="J12" s="41">
        <f t="shared" ref="J12" si="1">G12/I12</f>
        <v>6854.8387096774195</v>
      </c>
      <c r="K12" t="s">
        <v>109</v>
      </c>
      <c r="L12" s="27" t="s">
        <v>111</v>
      </c>
      <c r="M12" s="1">
        <v>45</v>
      </c>
      <c r="N12" s="1"/>
      <c r="O12" s="1">
        <v>4.5999999999999996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x14ac:dyDescent="0.35">
      <c r="B13" s="26"/>
      <c r="C13" s="26" t="s">
        <v>103</v>
      </c>
      <c r="D13" t="s">
        <v>104</v>
      </c>
      <c r="E13" s="7">
        <v>44578</v>
      </c>
      <c r="F13" s="4">
        <v>346500</v>
      </c>
      <c r="G13" s="4">
        <v>346500</v>
      </c>
      <c r="H13" s="4">
        <v>256000</v>
      </c>
      <c r="I13" s="10">
        <f>45.15+12</f>
        <v>57.15</v>
      </c>
      <c r="J13" s="41">
        <f t="shared" ref="J13" si="2">G13/I13</f>
        <v>6062.9921259842522</v>
      </c>
      <c r="K13" t="s">
        <v>110</v>
      </c>
      <c r="L13" s="27" t="s">
        <v>105</v>
      </c>
      <c r="M13" s="1">
        <v>45.15</v>
      </c>
      <c r="N13" s="1"/>
      <c r="O13" s="1">
        <v>12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x14ac:dyDescent="0.35">
      <c r="B14" s="26"/>
      <c r="C14" s="26" t="s">
        <v>106</v>
      </c>
      <c r="D14" t="s">
        <v>99</v>
      </c>
      <c r="E14" s="7">
        <v>44529</v>
      </c>
      <c r="F14" s="4">
        <v>145000</v>
      </c>
      <c r="G14" s="4">
        <v>145000</v>
      </c>
      <c r="H14" s="4">
        <v>145000</v>
      </c>
      <c r="I14" s="10">
        <v>19.5</v>
      </c>
      <c r="J14" s="41">
        <f t="shared" ref="J14" si="3">G14/I14</f>
        <v>7435.8974358974356</v>
      </c>
      <c r="K14" t="s">
        <v>102</v>
      </c>
      <c r="L14" s="27" t="s">
        <v>101</v>
      </c>
      <c r="M14" s="1">
        <v>19.5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x14ac:dyDescent="0.35">
      <c r="B15" s="26"/>
      <c r="C15" s="26" t="s">
        <v>93</v>
      </c>
      <c r="D15" t="s">
        <v>97</v>
      </c>
      <c r="E15" s="7">
        <v>44484</v>
      </c>
      <c r="F15" s="4">
        <v>500000</v>
      </c>
      <c r="G15" s="4">
        <v>500000</v>
      </c>
      <c r="H15" s="4">
        <v>236000</v>
      </c>
      <c r="I15" s="10">
        <v>48.75</v>
      </c>
      <c r="J15" s="41">
        <f t="shared" ref="J15" si="4">G15/I15</f>
        <v>10256.410256410256</v>
      </c>
      <c r="K15" t="s">
        <v>98</v>
      </c>
      <c r="L15" s="27" t="s">
        <v>100</v>
      </c>
      <c r="M15" s="1">
        <v>48.75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x14ac:dyDescent="0.35">
      <c r="B16" s="26"/>
      <c r="C16" s="26" t="s">
        <v>93</v>
      </c>
      <c r="D16" t="s">
        <v>94</v>
      </c>
      <c r="E16" s="7">
        <v>44394</v>
      </c>
      <c r="F16" s="4">
        <v>521750</v>
      </c>
      <c r="G16" s="4">
        <v>521750</v>
      </c>
      <c r="H16" s="4">
        <v>505000</v>
      </c>
      <c r="I16" s="10">
        <v>106.8</v>
      </c>
      <c r="J16" s="41">
        <f t="shared" ref="J16" si="5">G16/I16</f>
        <v>4885.2996254681648</v>
      </c>
      <c r="K16" t="s">
        <v>95</v>
      </c>
      <c r="L16" s="27" t="s">
        <v>96</v>
      </c>
      <c r="M16" s="1">
        <v>106.24</v>
      </c>
      <c r="N16" s="1"/>
      <c r="O16" s="1">
        <v>6.5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2:50" ht="23.25" x14ac:dyDescent="0.35">
      <c r="B17" s="26"/>
      <c r="C17" s="26" t="s">
        <v>15</v>
      </c>
      <c r="D17" t="s">
        <v>14</v>
      </c>
      <c r="E17" s="7">
        <v>44291</v>
      </c>
      <c r="F17" s="4">
        <v>52000</v>
      </c>
      <c r="G17" s="4">
        <v>52000</v>
      </c>
      <c r="H17" s="4">
        <v>53300</v>
      </c>
      <c r="I17" s="10">
        <v>11.23</v>
      </c>
      <c r="J17" s="41">
        <f t="shared" ref="J17" si="6">G17/I17</f>
        <v>4630.4541406945682</v>
      </c>
      <c r="K17" t="s">
        <v>91</v>
      </c>
      <c r="L17" s="27" t="s">
        <v>92</v>
      </c>
      <c r="M17" s="1">
        <v>11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2:50" ht="23.25" x14ac:dyDescent="0.35">
      <c r="B18" s="26"/>
      <c r="C18" s="26" t="s">
        <v>89</v>
      </c>
      <c r="D18" t="s">
        <v>44</v>
      </c>
      <c r="E18" s="7">
        <v>44195</v>
      </c>
      <c r="F18" s="4">
        <v>229600</v>
      </c>
      <c r="G18" s="4">
        <v>229600</v>
      </c>
      <c r="H18" s="4">
        <v>185250</v>
      </c>
      <c r="I18" s="10">
        <v>39</v>
      </c>
      <c r="J18" s="41">
        <f t="shared" ref="J18" si="7">G18/I18</f>
        <v>5887.1794871794873</v>
      </c>
      <c r="K18" t="s">
        <v>88</v>
      </c>
      <c r="L18" s="27" t="s">
        <v>90</v>
      </c>
      <c r="M18" s="1">
        <v>39</v>
      </c>
      <c r="N18" s="1"/>
      <c r="O18" s="1"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2:50" ht="23.25" x14ac:dyDescent="0.35">
      <c r="B19" s="26"/>
      <c r="C19" s="26" t="s">
        <v>18</v>
      </c>
      <c r="D19" t="s">
        <v>83</v>
      </c>
      <c r="E19" s="7">
        <v>43898</v>
      </c>
      <c r="F19" s="4">
        <v>270000</v>
      </c>
      <c r="G19" s="4">
        <v>270000</v>
      </c>
      <c r="H19" s="4">
        <v>334400</v>
      </c>
      <c r="I19" s="10">
        <f>54.8+24.7</f>
        <v>79.5</v>
      </c>
      <c r="J19" s="41">
        <f t="shared" ref="J19" si="8">G19/I19</f>
        <v>3396.2264150943397</v>
      </c>
      <c r="K19" t="s">
        <v>88</v>
      </c>
      <c r="L19" s="27" t="s">
        <v>87</v>
      </c>
      <c r="M19" s="1">
        <v>20</v>
      </c>
      <c r="N19" s="1"/>
      <c r="O19" s="1">
        <f>79.5-20</f>
        <v>59.5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2:50" ht="23.25" x14ac:dyDescent="0.35">
      <c r="B20" s="26"/>
      <c r="C20" s="26" t="s">
        <v>82</v>
      </c>
      <c r="D20" t="s">
        <v>83</v>
      </c>
      <c r="E20" s="7">
        <v>43902</v>
      </c>
      <c r="F20" s="4">
        <v>200000</v>
      </c>
      <c r="G20" s="4">
        <v>200000</v>
      </c>
      <c r="H20" s="4">
        <v>185250</v>
      </c>
      <c r="I20" s="10">
        <v>39</v>
      </c>
      <c r="J20" s="41">
        <f t="shared" ref="J20" si="9">G20/I20</f>
        <v>5128.2051282051279</v>
      </c>
      <c r="K20" t="s">
        <v>84</v>
      </c>
      <c r="L20" s="27" t="s">
        <v>86</v>
      </c>
      <c r="M20" s="1">
        <v>39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2:50" ht="23.25" x14ac:dyDescent="0.35">
      <c r="B21" s="26">
        <v>13</v>
      </c>
      <c r="C21" s="26" t="s">
        <v>61</v>
      </c>
      <c r="D21" t="s">
        <v>62</v>
      </c>
      <c r="E21" s="7">
        <v>43815</v>
      </c>
      <c r="F21" s="4">
        <v>700000</v>
      </c>
      <c r="G21" s="4">
        <v>700000</v>
      </c>
      <c r="H21" s="4">
        <v>439800</v>
      </c>
      <c r="I21" s="10">
        <v>99.9</v>
      </c>
      <c r="J21" s="41">
        <f t="shared" ref="J21:J37" si="10">G21/I21</f>
        <v>7007.0070070070069</v>
      </c>
      <c r="K21" t="s">
        <v>63</v>
      </c>
      <c r="L21" s="27" t="s">
        <v>85</v>
      </c>
      <c r="M21">
        <v>99.9</v>
      </c>
      <c r="O21">
        <v>0</v>
      </c>
    </row>
    <row r="22" spans="2:50" ht="23.25" x14ac:dyDescent="0.35">
      <c r="B22" s="26">
        <v>12</v>
      </c>
      <c r="C22" s="26" t="s">
        <v>9</v>
      </c>
      <c r="D22" t="s">
        <v>10</v>
      </c>
      <c r="E22" s="7">
        <v>43735</v>
      </c>
      <c r="F22" s="4">
        <v>820000</v>
      </c>
      <c r="G22" s="4">
        <f>F22-17036+6000</f>
        <v>808964</v>
      </c>
      <c r="H22" s="4">
        <v>815000</v>
      </c>
      <c r="I22" s="10">
        <v>204.87</v>
      </c>
      <c r="J22" s="41">
        <f t="shared" si="10"/>
        <v>3948.6698882217993</v>
      </c>
      <c r="K22" t="s">
        <v>11</v>
      </c>
      <c r="L22" s="50" t="s">
        <v>68</v>
      </c>
      <c r="M22">
        <v>80</v>
      </c>
      <c r="O22" s="10">
        <v>100</v>
      </c>
      <c r="P22" s="10"/>
      <c r="Q22">
        <v>24.87</v>
      </c>
    </row>
    <row r="23" spans="2:50" ht="23.25" x14ac:dyDescent="0.35">
      <c r="B23" s="26">
        <v>11</v>
      </c>
      <c r="C23" s="26" t="s">
        <v>40</v>
      </c>
      <c r="D23" t="s">
        <v>41</v>
      </c>
      <c r="E23" s="7">
        <v>43712</v>
      </c>
      <c r="F23" s="4">
        <v>317625</v>
      </c>
      <c r="G23" s="4">
        <f t="shared" ref="G23:G37" si="11">F23-0</f>
        <v>317625</v>
      </c>
      <c r="H23" s="4">
        <v>232137</v>
      </c>
      <c r="I23" s="10">
        <v>55.32</v>
      </c>
      <c r="J23" s="41">
        <f t="shared" si="10"/>
        <v>5741.5943600867677</v>
      </c>
      <c r="K23" t="s">
        <v>42</v>
      </c>
      <c r="L23" s="27" t="s">
        <v>76</v>
      </c>
      <c r="M23">
        <v>20</v>
      </c>
      <c r="O23">
        <v>35.32</v>
      </c>
    </row>
    <row r="24" spans="2:50" ht="23.25" x14ac:dyDescent="0.35">
      <c r="B24" s="26">
        <v>10</v>
      </c>
      <c r="C24" s="26" t="s">
        <v>32</v>
      </c>
      <c r="D24" t="s">
        <v>25</v>
      </c>
      <c r="E24" s="7">
        <v>43699</v>
      </c>
      <c r="F24" s="4">
        <v>321551</v>
      </c>
      <c r="G24" s="4">
        <f t="shared" si="11"/>
        <v>321551</v>
      </c>
      <c r="H24" s="4">
        <v>243948</v>
      </c>
      <c r="I24" s="10">
        <v>56.08</v>
      </c>
      <c r="J24" s="41">
        <f t="shared" si="10"/>
        <v>5733.7910128388021</v>
      </c>
      <c r="K24" t="s">
        <v>33</v>
      </c>
      <c r="L24" s="27" t="s">
        <v>64</v>
      </c>
      <c r="M24">
        <v>56.08</v>
      </c>
      <c r="O24">
        <v>0</v>
      </c>
    </row>
    <row r="25" spans="2:50" ht="23.25" x14ac:dyDescent="0.35">
      <c r="B25" s="26">
        <v>9</v>
      </c>
      <c r="C25" s="26" t="s">
        <v>21</v>
      </c>
      <c r="D25" t="s">
        <v>22</v>
      </c>
      <c r="E25" s="7">
        <v>43654</v>
      </c>
      <c r="F25" s="4">
        <v>176000</v>
      </c>
      <c r="G25" s="4">
        <f t="shared" si="11"/>
        <v>176000</v>
      </c>
      <c r="H25" s="4">
        <v>165300</v>
      </c>
      <c r="I25" s="10">
        <v>38</v>
      </c>
      <c r="J25" s="41">
        <f t="shared" si="10"/>
        <v>4631.5789473684208</v>
      </c>
      <c r="K25" t="s">
        <v>23</v>
      </c>
      <c r="L25" s="27" t="s">
        <v>69</v>
      </c>
      <c r="M25">
        <v>36</v>
      </c>
      <c r="O25">
        <v>2</v>
      </c>
    </row>
    <row r="26" spans="2:50" ht="23.25" x14ac:dyDescent="0.35">
      <c r="B26" s="26" t="s">
        <v>66</v>
      </c>
      <c r="C26" s="26" t="s">
        <v>46</v>
      </c>
      <c r="D26" t="s">
        <v>47</v>
      </c>
      <c r="E26" s="7">
        <v>43636</v>
      </c>
      <c r="F26" s="4">
        <v>63000</v>
      </c>
      <c r="G26" s="4">
        <f t="shared" si="11"/>
        <v>63000</v>
      </c>
      <c r="H26" s="4">
        <v>63750</v>
      </c>
      <c r="I26" s="10">
        <v>12.5</v>
      </c>
      <c r="J26" s="41">
        <f t="shared" si="10"/>
        <v>5040</v>
      </c>
      <c r="K26" t="s">
        <v>48</v>
      </c>
      <c r="L26" s="27" t="s">
        <v>57</v>
      </c>
      <c r="M26">
        <v>0</v>
      </c>
      <c r="O26">
        <v>12.5</v>
      </c>
    </row>
    <row r="27" spans="2:50" ht="23.25" x14ac:dyDescent="0.35">
      <c r="B27" s="26" t="s">
        <v>66</v>
      </c>
      <c r="C27" s="26" t="s">
        <v>34</v>
      </c>
      <c r="D27" t="s">
        <v>35</v>
      </c>
      <c r="E27" s="7">
        <v>43472</v>
      </c>
      <c r="F27" s="4">
        <v>55000</v>
      </c>
      <c r="G27" s="4">
        <f t="shared" si="11"/>
        <v>55000</v>
      </c>
      <c r="H27" s="4">
        <v>66013</v>
      </c>
      <c r="I27" s="10">
        <v>10.98</v>
      </c>
      <c r="J27" s="41">
        <f t="shared" si="10"/>
        <v>5009.1074681238615</v>
      </c>
      <c r="K27" t="s">
        <v>36</v>
      </c>
      <c r="L27" s="27" t="s">
        <v>55</v>
      </c>
      <c r="M27">
        <v>0</v>
      </c>
      <c r="O27">
        <v>10.98</v>
      </c>
    </row>
    <row r="28" spans="2:50" ht="23.25" x14ac:dyDescent="0.35">
      <c r="B28" s="26">
        <v>8</v>
      </c>
      <c r="C28" s="26" t="s">
        <v>37</v>
      </c>
      <c r="D28" t="s">
        <v>38</v>
      </c>
      <c r="E28" s="7">
        <v>43342</v>
      </c>
      <c r="F28" s="4">
        <v>402600</v>
      </c>
      <c r="G28" s="4">
        <f t="shared" si="11"/>
        <v>402600</v>
      </c>
      <c r="H28" s="4">
        <v>309655</v>
      </c>
      <c r="I28" s="10">
        <v>71.19</v>
      </c>
      <c r="J28" s="41">
        <f t="shared" si="10"/>
        <v>5655.288664138222</v>
      </c>
      <c r="K28" t="s">
        <v>39</v>
      </c>
      <c r="L28" s="27" t="s">
        <v>65</v>
      </c>
      <c r="M28">
        <v>70</v>
      </c>
      <c r="O28">
        <v>1.19</v>
      </c>
    </row>
    <row r="29" spans="2:50" ht="23.25" x14ac:dyDescent="0.35">
      <c r="B29" s="26">
        <v>7</v>
      </c>
      <c r="C29" s="26" t="s">
        <v>49</v>
      </c>
      <c r="D29" s="49" t="s">
        <v>50</v>
      </c>
      <c r="E29" s="7">
        <v>43342</v>
      </c>
      <c r="F29" s="4">
        <v>130000</v>
      </c>
      <c r="G29" s="4">
        <f t="shared" si="11"/>
        <v>130000</v>
      </c>
      <c r="H29" s="4">
        <v>159000</v>
      </c>
      <c r="I29" s="10">
        <v>19</v>
      </c>
      <c r="J29" s="41">
        <f t="shared" si="10"/>
        <v>6842.105263157895</v>
      </c>
      <c r="K29" t="s">
        <v>51</v>
      </c>
      <c r="L29" s="27" t="s">
        <v>70</v>
      </c>
      <c r="M29">
        <v>17</v>
      </c>
      <c r="O29">
        <v>2</v>
      </c>
    </row>
    <row r="30" spans="2:50" ht="23.25" x14ac:dyDescent="0.35">
      <c r="B30" s="26">
        <v>6</v>
      </c>
      <c r="C30" s="26" t="s">
        <v>24</v>
      </c>
      <c r="D30" t="s">
        <v>25</v>
      </c>
      <c r="E30" s="7">
        <v>43342</v>
      </c>
      <c r="F30" s="4">
        <v>758258</v>
      </c>
      <c r="G30" s="4">
        <f t="shared" si="11"/>
        <v>758258</v>
      </c>
      <c r="H30" s="4">
        <v>447141</v>
      </c>
      <c r="I30" s="10">
        <v>150.91</v>
      </c>
      <c r="J30" s="41">
        <f t="shared" si="10"/>
        <v>5024.5709363196611</v>
      </c>
      <c r="K30" t="s">
        <v>26</v>
      </c>
      <c r="L30" s="27" t="s">
        <v>81</v>
      </c>
      <c r="M30">
        <v>40</v>
      </c>
      <c r="O30">
        <v>106.65</v>
      </c>
    </row>
    <row r="31" spans="2:50" ht="23.25" x14ac:dyDescent="0.35">
      <c r="B31" s="26">
        <v>5</v>
      </c>
      <c r="C31" s="26" t="s">
        <v>12</v>
      </c>
      <c r="D31" t="s">
        <v>13</v>
      </c>
      <c r="E31" s="7">
        <v>43320</v>
      </c>
      <c r="F31" s="4">
        <v>285000</v>
      </c>
      <c r="G31" s="4">
        <f t="shared" si="11"/>
        <v>285000</v>
      </c>
      <c r="H31" s="4">
        <v>237850</v>
      </c>
      <c r="I31" s="10">
        <v>95.14</v>
      </c>
      <c r="J31" s="41">
        <f t="shared" si="10"/>
        <v>2995.5854530166071</v>
      </c>
      <c r="L31" s="27" t="s">
        <v>71</v>
      </c>
      <c r="M31">
        <v>0</v>
      </c>
      <c r="O31">
        <v>95.14</v>
      </c>
      <c r="Q31" t="s">
        <v>56</v>
      </c>
    </row>
    <row r="32" spans="2:50" ht="23.25" x14ac:dyDescent="0.35">
      <c r="B32" s="26" t="s">
        <v>66</v>
      </c>
      <c r="C32" s="26" t="s">
        <v>15</v>
      </c>
      <c r="D32" t="s">
        <v>14</v>
      </c>
      <c r="E32" s="7">
        <v>43238</v>
      </c>
      <c r="F32" s="4">
        <v>50000</v>
      </c>
      <c r="G32" s="4">
        <f t="shared" si="11"/>
        <v>50000</v>
      </c>
      <c r="H32" s="4">
        <v>48851</v>
      </c>
      <c r="I32" s="10">
        <v>11.507</v>
      </c>
      <c r="J32" s="41">
        <f t="shared" si="10"/>
        <v>4345.1811940557918</v>
      </c>
      <c r="K32" t="s">
        <v>16</v>
      </c>
      <c r="L32" s="27" t="s">
        <v>54</v>
      </c>
      <c r="M32">
        <v>11.51</v>
      </c>
      <c r="O32">
        <v>0</v>
      </c>
    </row>
    <row r="33" spans="2:15" ht="23.25" x14ac:dyDescent="0.35">
      <c r="B33" s="26">
        <v>4</v>
      </c>
      <c r="C33" s="26" t="s">
        <v>27</v>
      </c>
      <c r="D33" t="s">
        <v>28</v>
      </c>
      <c r="E33" s="7">
        <v>43158</v>
      </c>
      <c r="F33" s="4">
        <v>375000</v>
      </c>
      <c r="G33" s="4">
        <f t="shared" si="11"/>
        <v>375000</v>
      </c>
      <c r="H33" s="4">
        <v>310786</v>
      </c>
      <c r="I33" s="10">
        <v>74.37</v>
      </c>
      <c r="J33" s="41">
        <f t="shared" si="10"/>
        <v>5042.3557886244453</v>
      </c>
      <c r="L33" s="27" t="s">
        <v>75</v>
      </c>
      <c r="M33">
        <v>60</v>
      </c>
      <c r="O33">
        <v>14.37</v>
      </c>
    </row>
    <row r="34" spans="2:15" ht="23.25" x14ac:dyDescent="0.35">
      <c r="B34" s="26">
        <v>3</v>
      </c>
      <c r="C34" s="26" t="s">
        <v>43</v>
      </c>
      <c r="D34" t="s">
        <v>44</v>
      </c>
      <c r="E34" s="7">
        <v>43020</v>
      </c>
      <c r="F34" s="4">
        <v>220000</v>
      </c>
      <c r="G34" s="4">
        <f t="shared" si="11"/>
        <v>220000</v>
      </c>
      <c r="H34" s="4">
        <v>171825</v>
      </c>
      <c r="I34" s="10">
        <v>39.5</v>
      </c>
      <c r="J34" s="41">
        <f t="shared" si="10"/>
        <v>5569.6202531645567</v>
      </c>
      <c r="K34" t="s">
        <v>45</v>
      </c>
      <c r="L34" s="27" t="s">
        <v>67</v>
      </c>
      <c r="M34">
        <v>39.5</v>
      </c>
      <c r="O34">
        <v>0</v>
      </c>
    </row>
    <row r="35" spans="2:15" ht="23.25" x14ac:dyDescent="0.35">
      <c r="B35" s="26" t="s">
        <v>66</v>
      </c>
      <c r="C35" s="26" t="s">
        <v>15</v>
      </c>
      <c r="D35" t="s">
        <v>14</v>
      </c>
      <c r="E35" s="7">
        <v>43000</v>
      </c>
      <c r="F35" s="4">
        <v>42000</v>
      </c>
      <c r="G35" s="4">
        <f t="shared" si="11"/>
        <v>42000</v>
      </c>
      <c r="H35" s="4">
        <v>48851</v>
      </c>
      <c r="I35" s="10">
        <v>11.507</v>
      </c>
      <c r="J35" s="41">
        <f t="shared" si="10"/>
        <v>3649.9522030068656</v>
      </c>
      <c r="K35" t="s">
        <v>17</v>
      </c>
      <c r="L35" s="27" t="s">
        <v>54</v>
      </c>
      <c r="M35">
        <v>11.51</v>
      </c>
      <c r="O35">
        <v>0</v>
      </c>
    </row>
    <row r="36" spans="2:15" ht="23.25" x14ac:dyDescent="0.35">
      <c r="B36" s="26">
        <v>2</v>
      </c>
      <c r="C36" s="26" t="s">
        <v>29</v>
      </c>
      <c r="D36" t="s">
        <v>30</v>
      </c>
      <c r="E36" s="7">
        <v>42860</v>
      </c>
      <c r="F36" s="4">
        <v>178000</v>
      </c>
      <c r="G36" s="4">
        <f t="shared" si="11"/>
        <v>178000</v>
      </c>
      <c r="H36" s="4">
        <v>217500</v>
      </c>
      <c r="I36" s="10">
        <v>50</v>
      </c>
      <c r="J36" s="41">
        <f t="shared" si="10"/>
        <v>3560</v>
      </c>
      <c r="K36" t="s">
        <v>31</v>
      </c>
      <c r="L36" s="27" t="s">
        <v>72</v>
      </c>
      <c r="M36">
        <v>27</v>
      </c>
      <c r="O36">
        <v>23</v>
      </c>
    </row>
    <row r="37" spans="2:15" ht="24" thickBot="1" x14ac:dyDescent="0.4">
      <c r="B37" s="26">
        <v>1</v>
      </c>
      <c r="C37" s="26" t="s">
        <v>18</v>
      </c>
      <c r="D37" t="s">
        <v>19</v>
      </c>
      <c r="E37" s="7">
        <v>43119</v>
      </c>
      <c r="F37" s="4">
        <v>240000</v>
      </c>
      <c r="G37" s="4">
        <f t="shared" si="11"/>
        <v>240000</v>
      </c>
      <c r="H37" s="4">
        <v>300130</v>
      </c>
      <c r="I37" s="10">
        <v>79.5</v>
      </c>
      <c r="J37" s="41">
        <f t="shared" si="10"/>
        <v>3018.867924528302</v>
      </c>
      <c r="K37" t="s">
        <v>20</v>
      </c>
      <c r="L37" s="51" t="s">
        <v>73</v>
      </c>
      <c r="M37">
        <v>0</v>
      </c>
      <c r="O37">
        <v>79.5</v>
      </c>
    </row>
    <row r="38" spans="2:15" ht="15.75" thickTop="1" x14ac:dyDescent="0.25">
      <c r="B38" s="26"/>
      <c r="C38" s="42"/>
      <c r="D38" s="2"/>
      <c r="E38" s="8" t="s">
        <v>52</v>
      </c>
      <c r="F38" s="5">
        <f>+SUM(F13:F37)</f>
        <v>7398884</v>
      </c>
      <c r="G38" s="5">
        <f t="shared" ref="G38:I38" si="12">+SUM(G13:G37)</f>
        <v>7387848</v>
      </c>
      <c r="H38" s="5">
        <f t="shared" si="12"/>
        <v>6177737</v>
      </c>
      <c r="I38" s="58">
        <f t="shared" si="12"/>
        <v>1481.2040000000002</v>
      </c>
      <c r="J38" s="5"/>
      <c r="K38" s="2"/>
      <c r="L38" s="43"/>
    </row>
    <row r="39" spans="2:15" x14ac:dyDescent="0.25">
      <c r="B39" s="26"/>
      <c r="C39" s="44"/>
      <c r="D39" s="3"/>
      <c r="E39" s="9"/>
      <c r="F39" s="6"/>
      <c r="G39" s="6"/>
      <c r="H39" s="6" t="s">
        <v>56</v>
      </c>
      <c r="I39" s="11" t="s">
        <v>56</v>
      </c>
      <c r="J39" s="6" t="s">
        <v>56</v>
      </c>
      <c r="K39" s="3"/>
      <c r="L39" s="45"/>
    </row>
    <row r="40" spans="2:15" ht="15.75" thickBot="1" x14ac:dyDescent="0.3">
      <c r="B40" s="28"/>
      <c r="C40" s="52"/>
      <c r="D40" s="53"/>
      <c r="E40" s="54"/>
      <c r="F40" s="55"/>
      <c r="G40" s="55"/>
      <c r="H40" s="55" t="s">
        <v>56</v>
      </c>
      <c r="I40" s="56" t="s">
        <v>56</v>
      </c>
      <c r="J40" s="55" t="s">
        <v>56</v>
      </c>
      <c r="K40" s="53"/>
      <c r="L40" s="57"/>
    </row>
    <row r="41" spans="2:15" ht="15.75" thickBot="1" x14ac:dyDescent="0.3">
      <c r="B41" s="21"/>
      <c r="C41" s="21"/>
      <c r="D41" s="22"/>
      <c r="E41" s="23"/>
      <c r="F41" s="24"/>
      <c r="G41" s="24"/>
      <c r="H41" s="24"/>
      <c r="I41" s="13"/>
      <c r="J41" s="24"/>
      <c r="K41" s="22"/>
      <c r="L41" s="25"/>
    </row>
    <row r="42" spans="2:15" ht="21.75" thickBot="1" x14ac:dyDescent="0.4">
      <c r="B42" s="28"/>
      <c r="C42" s="28"/>
      <c r="D42" s="29"/>
      <c r="E42" s="30"/>
      <c r="F42" s="31"/>
      <c r="G42" s="31"/>
      <c r="H42" s="31" t="s">
        <v>58</v>
      </c>
      <c r="I42" s="17"/>
      <c r="J42" s="12">
        <f>+F38/I38</f>
        <v>4995.1822976443482</v>
      </c>
      <c r="K42" s="29"/>
      <c r="L42" s="32"/>
    </row>
    <row r="43" spans="2:15" ht="15.75" thickBot="1" x14ac:dyDescent="0.3">
      <c r="B43" s="21"/>
      <c r="C43" s="21"/>
      <c r="D43" s="22"/>
      <c r="E43" s="23"/>
      <c r="F43" s="24"/>
      <c r="G43" s="24"/>
      <c r="H43" s="24"/>
      <c r="I43" s="13"/>
      <c r="J43" s="24"/>
      <c r="K43" s="22"/>
      <c r="L43" s="25"/>
    </row>
    <row r="44" spans="2:15" ht="21" x14ac:dyDescent="0.35">
      <c r="B44" s="26"/>
      <c r="C44" s="26"/>
      <c r="J44" s="46" t="s">
        <v>113</v>
      </c>
      <c r="K44" s="47"/>
      <c r="L44" s="48"/>
    </row>
    <row r="45" spans="2:15" x14ac:dyDescent="0.25">
      <c r="B45" s="26"/>
      <c r="C45" s="26"/>
      <c r="J45" s="14"/>
      <c r="K45" s="10"/>
      <c r="L45" s="15"/>
    </row>
    <row r="46" spans="2:15" ht="18.75" x14ac:dyDescent="0.3">
      <c r="B46" s="26"/>
      <c r="C46" s="26"/>
      <c r="J46" s="14" t="s">
        <v>59</v>
      </c>
      <c r="K46" s="10"/>
      <c r="L46" s="18">
        <v>5600</v>
      </c>
    </row>
    <row r="47" spans="2:15" ht="18.75" x14ac:dyDescent="0.3">
      <c r="B47" s="26"/>
      <c r="C47" s="26"/>
      <c r="J47" s="14" t="s">
        <v>60</v>
      </c>
      <c r="K47" s="10"/>
      <c r="L47" s="18">
        <v>5400</v>
      </c>
    </row>
    <row r="48" spans="2:15" ht="18.75" x14ac:dyDescent="0.3">
      <c r="B48" s="26"/>
      <c r="C48" s="26"/>
      <c r="J48" s="14" t="s">
        <v>114</v>
      </c>
      <c r="K48" s="10"/>
      <c r="L48" s="18">
        <v>4100</v>
      </c>
    </row>
    <row r="49" spans="2:12" ht="18.75" x14ac:dyDescent="0.3">
      <c r="B49" s="26"/>
      <c r="C49" s="26"/>
      <c r="J49" s="14"/>
      <c r="K49" s="10"/>
      <c r="L49" s="18"/>
    </row>
    <row r="50" spans="2:12" ht="18.75" x14ac:dyDescent="0.3">
      <c r="B50" s="26"/>
      <c r="C50" s="26"/>
      <c r="J50" s="14" t="s">
        <v>56</v>
      </c>
      <c r="K50" s="10"/>
      <c r="L50" s="18" t="s">
        <v>56</v>
      </c>
    </row>
    <row r="51" spans="2:12" ht="18.75" x14ac:dyDescent="0.3">
      <c r="B51" s="26"/>
      <c r="C51" s="26"/>
      <c r="J51" s="14" t="s">
        <v>56</v>
      </c>
      <c r="K51" s="10"/>
      <c r="L51" s="18" t="s">
        <v>56</v>
      </c>
    </row>
    <row r="52" spans="2:12" ht="19.5" thickBot="1" x14ac:dyDescent="0.35">
      <c r="B52" s="26"/>
      <c r="C52" s="26"/>
      <c r="J52" s="16" t="s">
        <v>56</v>
      </c>
      <c r="K52" s="17"/>
      <c r="L52" s="19" t="s">
        <v>56</v>
      </c>
    </row>
    <row r="53" spans="2:12" ht="15.75" thickBot="1" x14ac:dyDescent="0.3">
      <c r="B53" s="28"/>
      <c r="C53" s="28"/>
      <c r="D53" s="29"/>
      <c r="E53" s="30"/>
      <c r="F53" s="31"/>
      <c r="G53" s="31"/>
      <c r="H53" s="31"/>
      <c r="I53" s="17"/>
      <c r="J53" s="31"/>
      <c r="K53" s="29"/>
      <c r="L53" s="32"/>
    </row>
    <row r="56" spans="2:12" x14ac:dyDescent="0.25">
      <c r="I56" s="10" t="s">
        <v>115</v>
      </c>
    </row>
    <row r="58" spans="2:12" x14ac:dyDescent="0.25">
      <c r="I58" s="10" t="s">
        <v>116</v>
      </c>
    </row>
    <row r="59" spans="2:12" x14ac:dyDescent="0.25">
      <c r="I59" s="10" t="s">
        <v>117</v>
      </c>
    </row>
    <row r="60" spans="2:12" x14ac:dyDescent="0.25">
      <c r="I60" s="10" t="s">
        <v>118</v>
      </c>
    </row>
    <row r="61" spans="2:12" x14ac:dyDescent="0.25">
      <c r="I61" s="10" t="s">
        <v>119</v>
      </c>
    </row>
  </sheetData>
  <sortState xmlns:xlrd2="http://schemas.microsoft.com/office/spreadsheetml/2017/richdata2" ref="C13:S33">
    <sortCondition descending="1" ref="E13:E33"/>
  </sortState>
  <conditionalFormatting sqref="C9:L3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paperSize="17" scale="77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Land Analysis</vt:lpstr>
      <vt:lpstr>Sheet1</vt:lpstr>
      <vt:lpstr>'Land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Assessor</cp:lastModifiedBy>
  <cp:lastPrinted>2022-01-09T23:18:25Z</cp:lastPrinted>
  <dcterms:created xsi:type="dcterms:W3CDTF">2019-11-04T22:36:43Z</dcterms:created>
  <dcterms:modified xsi:type="dcterms:W3CDTF">2024-01-23T15:49:31Z</dcterms:modified>
</cp:coreProperties>
</file>